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Gyansutra Web Server\Contents\"/>
    </mc:Choice>
  </mc:AlternateContent>
  <xr:revisionPtr revIDLastSave="0" documentId="13_ncr:1_{D9820716-7677-4593-90B2-1D684F227DD8}" xr6:coauthVersionLast="47" xr6:coauthVersionMax="47" xr10:uidLastSave="{00000000-0000-0000-0000-000000000000}"/>
  <workbookProtection workbookPassword="CF92" lockStructure="1"/>
  <bookViews>
    <workbookView xWindow="-110" yWindow="-110" windowWidth="19420" windowHeight="10300" xr2:uid="{00000000-000D-0000-FFFF-FFFF00000000}"/>
  </bookViews>
  <sheets>
    <sheet name="IT New Tax Regime AY2025-26" sheetId="2" r:id="rId1"/>
    <sheet name="IT Old Tax Regime AY2025-26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0" i="3" l="1"/>
  <c r="E10" i="3" s="1"/>
  <c r="D10" i="2"/>
  <c r="E10" i="2" s="1"/>
  <c r="D22" i="3" l="1"/>
  <c r="E22" i="3" s="1"/>
  <c r="D11" i="2" l="1"/>
  <c r="E11" i="2" l="1"/>
  <c r="H17" i="3"/>
  <c r="F17" i="3" s="1"/>
  <c r="D17" i="3" s="1"/>
  <c r="E17" i="3" s="1"/>
  <c r="D15" i="3"/>
  <c r="E15" i="3" s="1"/>
  <c r="D21" i="3"/>
  <c r="E21" i="3" s="1"/>
  <c r="D20" i="3"/>
  <c r="E20" i="3" s="1"/>
  <c r="D19" i="3"/>
  <c r="E19" i="3" s="1"/>
  <c r="D18" i="3"/>
  <c r="E18" i="3" s="1"/>
  <c r="D16" i="3"/>
  <c r="E16" i="3" s="1"/>
  <c r="D13" i="3"/>
  <c r="E13" i="3" s="1"/>
  <c r="D12" i="3"/>
  <c r="E12" i="3" s="1"/>
  <c r="D14" i="3"/>
  <c r="E14" i="3" s="1"/>
  <c r="D11" i="3"/>
  <c r="D49" i="3"/>
  <c r="A49" i="3"/>
  <c r="D24" i="3"/>
  <c r="E24" i="3" s="1"/>
  <c r="D23" i="3"/>
  <c r="E23" i="3" s="1"/>
  <c r="D9" i="3"/>
  <c r="B7" i="3"/>
  <c r="D25" i="3" l="1"/>
  <c r="E25" i="3" s="1"/>
  <c r="E11" i="3"/>
  <c r="E9" i="3"/>
  <c r="B7" i="2"/>
  <c r="C30" i="3" l="1"/>
  <c r="E30" i="3" s="1"/>
  <c r="C32" i="3"/>
  <c r="E32" i="3" s="1"/>
  <c r="C29" i="3"/>
  <c r="E29" i="3" s="1"/>
  <c r="C31" i="3"/>
  <c r="E31" i="3" s="1"/>
  <c r="D44" i="2"/>
  <c r="A44" i="2"/>
  <c r="D9" i="2"/>
  <c r="D16" i="2"/>
  <c r="E16" i="2" s="1"/>
  <c r="D15" i="2"/>
  <c r="E15" i="2" s="1"/>
  <c r="D14" i="2"/>
  <c r="E14" i="2" s="1"/>
  <c r="D13" i="2"/>
  <c r="E13" i="2" s="1"/>
  <c r="E33" i="3" l="1"/>
  <c r="F12" i="2"/>
  <c r="D12" i="2" s="1"/>
  <c r="D17" i="2" s="1"/>
  <c r="E9" i="2"/>
  <c r="E35" i="3" l="1"/>
  <c r="E36" i="3"/>
  <c r="E17" i="2"/>
  <c r="E12" i="2"/>
  <c r="C23" i="2" l="1"/>
  <c r="C26" i="2"/>
  <c r="C25" i="2"/>
  <c r="C21" i="2"/>
  <c r="C22" i="2"/>
  <c r="C24" i="2"/>
  <c r="E37" i="3"/>
  <c r="E38" i="3" s="1"/>
  <c r="E39" i="3" s="1"/>
  <c r="E41" i="3" s="1"/>
  <c r="E43" i="3" s="1"/>
  <c r="C39" i="3" s="1"/>
  <c r="G30" i="2"/>
  <c r="I30" i="2" s="1"/>
  <c r="E21" i="2" l="1"/>
  <c r="E26" i="2"/>
  <c r="E24" i="2"/>
  <c r="E23" i="2"/>
  <c r="E25" i="2"/>
  <c r="E22" i="2"/>
  <c r="E27" i="2" l="1"/>
  <c r="E29" i="2" l="1"/>
  <c r="H31" i="2" l="1"/>
  <c r="E30" i="2" s="1"/>
  <c r="E31" i="2" l="1"/>
  <c r="E32" i="2" s="1"/>
  <c r="E33" i="2" s="1"/>
  <c r="E35" i="2" s="1"/>
  <c r="E37" i="2" s="1"/>
  <c r="C33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STO</author>
  </authors>
  <commentList>
    <comment ref="A1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 xml:space="preserve">by Pranav:
</t>
        </r>
        <r>
          <rPr>
            <sz val="9"/>
            <color indexed="81"/>
            <rFont val="Tahoma"/>
            <family val="2"/>
          </rPr>
          <t>Kndly enter department Name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E3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by Pranav:</t>
        </r>
        <r>
          <rPr>
            <sz val="9"/>
            <color indexed="81"/>
            <rFont val="Tahoma"/>
            <family val="2"/>
          </rPr>
          <t xml:space="preserve">
Kndly enter departmental TAN number</t>
        </r>
      </text>
    </comment>
    <comment ref="C9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 xml:space="preserve">by Pranav:
</t>
        </r>
        <r>
          <rPr>
            <sz val="9"/>
            <color indexed="81"/>
            <rFont val="Tahoma"/>
            <family val="2"/>
          </rPr>
          <t>Kndly enter Gross Salary</t>
        </r>
      </text>
    </comment>
    <comment ref="C10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 xml:space="preserve">by Pranav:
</t>
        </r>
        <r>
          <rPr>
            <sz val="9"/>
            <color indexed="81"/>
            <rFont val="Tahoma"/>
            <family val="2"/>
          </rPr>
          <t xml:space="preserve">Kndly enter NPS Contribution Amount
</t>
        </r>
      </text>
    </comment>
    <comment ref="E34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 xml:space="preserve">by Pranav:
</t>
        </r>
        <r>
          <rPr>
            <sz val="9"/>
            <color indexed="81"/>
            <rFont val="Tahoma"/>
            <family val="2"/>
          </rPr>
          <t xml:space="preserve">Kndly enter relief amount based on </t>
        </r>
        <r>
          <rPr>
            <b/>
            <sz val="9"/>
            <color indexed="81"/>
            <rFont val="Tahoma"/>
            <family val="2"/>
          </rPr>
          <t>10E</t>
        </r>
        <r>
          <rPr>
            <sz val="9"/>
            <color indexed="81"/>
            <rFont val="Tahoma"/>
            <family val="2"/>
          </rPr>
          <t xml:space="preserve"> form filled</t>
        </r>
      </text>
    </comment>
    <comment ref="E36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 xml:space="preserve">by Pranav:
</t>
        </r>
        <r>
          <rPr>
            <sz val="9"/>
            <color indexed="81"/>
            <rFont val="Tahoma"/>
            <family val="2"/>
          </rPr>
          <t xml:space="preserve">Kndly enter Advance Tax Deducted 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STO</author>
  </authors>
  <commentList>
    <comment ref="A1" authorId="0" shapeId="0" xr:uid="{D3954176-7AC2-49C4-957B-08BEEC9A30FD}">
      <text>
        <r>
          <rPr>
            <b/>
            <sz val="9"/>
            <color indexed="81"/>
            <rFont val="Tahoma"/>
            <family val="2"/>
          </rPr>
          <t xml:space="preserve">by Pranav:
</t>
        </r>
        <r>
          <rPr>
            <sz val="9"/>
            <color indexed="81"/>
            <rFont val="Tahoma"/>
            <family val="2"/>
          </rPr>
          <t>Kndly enter department Name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E3" authorId="0" shapeId="0" xr:uid="{757E11B6-EF06-4B30-B849-4B977262783A}">
      <text>
        <r>
          <rPr>
            <b/>
            <sz val="9"/>
            <color indexed="81"/>
            <rFont val="Tahoma"/>
            <family val="2"/>
          </rPr>
          <t>by Pranav:</t>
        </r>
        <r>
          <rPr>
            <sz val="9"/>
            <color indexed="81"/>
            <rFont val="Tahoma"/>
            <family val="2"/>
          </rPr>
          <t xml:space="preserve">
Kndly enter departmental TAN number</t>
        </r>
      </text>
    </comment>
    <comment ref="C9" authorId="0" shapeId="0" xr:uid="{00000000-0006-0000-0100-000003000000}">
      <text>
        <r>
          <rPr>
            <b/>
            <sz val="9"/>
            <color indexed="81"/>
            <rFont val="Tahoma"/>
            <family val="2"/>
          </rPr>
          <t xml:space="preserve">by Pranav:
</t>
        </r>
        <r>
          <rPr>
            <sz val="9"/>
            <color indexed="81"/>
            <rFont val="Tahoma"/>
            <family val="2"/>
          </rPr>
          <t>Kndly enter Gross Salary</t>
        </r>
      </text>
    </comment>
    <comment ref="C10" authorId="0" shapeId="0" xr:uid="{00000000-0006-0000-0100-000004000000}">
      <text>
        <r>
          <rPr>
            <b/>
            <sz val="9"/>
            <color indexed="81"/>
            <rFont val="Tahoma"/>
            <family val="2"/>
          </rPr>
          <t xml:space="preserve">by Pranav:
</t>
        </r>
        <r>
          <rPr>
            <sz val="9"/>
            <color indexed="81"/>
            <rFont val="Tahoma"/>
            <family val="2"/>
          </rPr>
          <t>Kndly enter NPS Contribution Amount</t>
        </r>
      </text>
    </comment>
    <comment ref="E40" authorId="0" shapeId="0" xr:uid="{00000000-0006-0000-0100-000005000000}">
      <text>
        <r>
          <rPr>
            <b/>
            <sz val="9"/>
            <color indexed="81"/>
            <rFont val="Tahoma"/>
            <family val="2"/>
          </rPr>
          <t xml:space="preserve">by Pranav:
</t>
        </r>
        <r>
          <rPr>
            <sz val="9"/>
            <color indexed="81"/>
            <rFont val="Tahoma"/>
            <family val="2"/>
          </rPr>
          <t xml:space="preserve">Kndly enter relief amount based on </t>
        </r>
        <r>
          <rPr>
            <b/>
            <sz val="9"/>
            <color indexed="81"/>
            <rFont val="Tahoma"/>
            <family val="2"/>
          </rPr>
          <t>10E</t>
        </r>
        <r>
          <rPr>
            <sz val="9"/>
            <color indexed="81"/>
            <rFont val="Tahoma"/>
            <family val="2"/>
          </rPr>
          <t xml:space="preserve"> form filled</t>
        </r>
      </text>
    </comment>
    <comment ref="E42" authorId="0" shapeId="0" xr:uid="{00000000-0006-0000-0100-000006000000}">
      <text>
        <r>
          <rPr>
            <b/>
            <sz val="9"/>
            <color indexed="81"/>
            <rFont val="Tahoma"/>
            <family val="2"/>
          </rPr>
          <t xml:space="preserve">by Pranav:
</t>
        </r>
        <r>
          <rPr>
            <sz val="9"/>
            <color indexed="81"/>
            <rFont val="Tahoma"/>
            <family val="2"/>
          </rPr>
          <t xml:space="preserve">Kndly enter Advance Tax Deducted </t>
        </r>
      </text>
    </comment>
  </commentList>
</comments>
</file>

<file path=xl/sharedStrings.xml><?xml version="1.0" encoding="utf-8"?>
<sst xmlns="http://schemas.openxmlformats.org/spreadsheetml/2006/main" count="131" uniqueCount="82">
  <si>
    <t>Emp. Name</t>
  </si>
  <si>
    <t>Emp. PAN</t>
  </si>
  <si>
    <t>Emp. DOB</t>
  </si>
  <si>
    <t>Mobile</t>
  </si>
  <si>
    <t>Designation</t>
  </si>
  <si>
    <t>Location</t>
  </si>
  <si>
    <t>Gross Salary</t>
  </si>
  <si>
    <t>Any Deductions</t>
  </si>
  <si>
    <t>other</t>
  </si>
  <si>
    <t>Max Value</t>
  </si>
  <si>
    <t>U/s 80CCH</t>
  </si>
  <si>
    <t>NPS U/s 80CCD(2)</t>
  </si>
  <si>
    <t>Any Allowances</t>
  </si>
  <si>
    <t>Income on Tax com.</t>
  </si>
  <si>
    <t>Slab Min</t>
  </si>
  <si>
    <t>Slab Max</t>
  </si>
  <si>
    <t>Slab Tax Rate</t>
  </si>
  <si>
    <t>Tax Calculation Breakup Summary</t>
  </si>
  <si>
    <t xml:space="preserve">Total Tax </t>
  </si>
  <si>
    <t>Health &amp; Edu. Cess</t>
  </si>
  <si>
    <t>Any Relief U/s 89</t>
  </si>
  <si>
    <t>Tax After Relief</t>
  </si>
  <si>
    <t>Rebate U/s 87A</t>
  </si>
  <si>
    <t>Net Pay Tax</t>
  </si>
  <si>
    <t>Tax After Cess</t>
  </si>
  <si>
    <t>Tax After Rebate</t>
  </si>
  <si>
    <t>Taxable Income</t>
  </si>
  <si>
    <t>Max Marginal Amount</t>
  </si>
  <si>
    <t>Taxbale Value - 7 lakh</t>
  </si>
  <si>
    <t>Benefit Get Y/N</t>
  </si>
  <si>
    <t>Final Rebate 87A</t>
  </si>
  <si>
    <t>Advance TDS Paid</t>
  </si>
  <si>
    <t>Total Tax</t>
  </si>
  <si>
    <t>Calculated Field</t>
  </si>
  <si>
    <t>Final Value</t>
  </si>
  <si>
    <t>Calculated Slab Tax</t>
  </si>
  <si>
    <t>www.gyansutra.com</t>
  </si>
  <si>
    <t>Employee Name &amp; Signature</t>
  </si>
  <si>
    <t>Authorised Signatory</t>
  </si>
  <si>
    <t>संलग्नक:-</t>
  </si>
  <si>
    <t>कर्मचारी की फरवरी माह के वेतन से काटी जाने वाली आयकर धनराशि</t>
  </si>
  <si>
    <t>Submission Date</t>
  </si>
  <si>
    <t xml:space="preserve">Income Tax Assessment for A.Y. 2025-26 (F.Y.2024-25) </t>
  </si>
  <si>
    <t>(New Tax Regime)</t>
  </si>
  <si>
    <t>For any query related to Tax, please don't hesitate to reach us</t>
  </si>
  <si>
    <t>Prepared with expertise by Legal Tax Professionals, Pranav Patel and his dedicated team.</t>
  </si>
  <si>
    <t>Office TAN</t>
  </si>
  <si>
    <t>Standard Deduction</t>
  </si>
  <si>
    <t>(Old Tax Regime)</t>
  </si>
  <si>
    <t>Hosuing Loan</t>
  </si>
  <si>
    <t>Any Other Income</t>
  </si>
  <si>
    <t>U/s 24 (Max 2 Lakh)</t>
  </si>
  <si>
    <t>HRA</t>
  </si>
  <si>
    <t>Investment</t>
  </si>
  <si>
    <t>Allowances U/s 10</t>
  </si>
  <si>
    <t xml:space="preserve">U/S 80C+80CC+80CCD1 </t>
  </si>
  <si>
    <t>U/s 80CCD(1B)</t>
  </si>
  <si>
    <t>U/s 80CCD2</t>
  </si>
  <si>
    <t>U/s 80DDB</t>
  </si>
  <si>
    <t>Other Allownaces</t>
  </si>
  <si>
    <t>NPS by Assessee</t>
  </si>
  <si>
    <t>NPS by Employer</t>
  </si>
  <si>
    <t>Health Insurance</t>
  </si>
  <si>
    <t>U/s 80D (For Self)</t>
  </si>
  <si>
    <t>U/s 80D (For Parents)</t>
  </si>
  <si>
    <t>Medical Expend.</t>
  </si>
  <si>
    <t>Handicapped</t>
  </si>
  <si>
    <t>Any Other (Specify)</t>
  </si>
  <si>
    <t>Incom-hra-allow</t>
  </si>
  <si>
    <t>U/s 80U (Normal/Severe)</t>
  </si>
  <si>
    <t>Slab Tax Rate (%)</t>
  </si>
  <si>
    <t>KNPC01413G</t>
  </si>
  <si>
    <t>ANM</t>
  </si>
  <si>
    <t>MANIKPUR</t>
  </si>
  <si>
    <t>NPS Contribution by Employer</t>
  </si>
  <si>
    <t>Enter Your Department Name…</t>
  </si>
  <si>
    <t>Pranav Patel</t>
  </si>
  <si>
    <t>AAAPA1111A</t>
  </si>
  <si>
    <t>AAPA11111A</t>
  </si>
  <si>
    <t>MANAGER</t>
  </si>
  <si>
    <t>CHITRAKOOT</t>
  </si>
  <si>
    <t>contact@gyansutra.com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</si>
</sst>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[$₹-439]\ * #,##0.00_ ;_ [$₹-439]\ * \-#,##0.00_ ;_ [$₹-439]\ * &quot;-&quot;??_ ;_ @_ "/>
  </numFmts>
  <fonts count="1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i/>
      <sz val="9"/>
      <color theme="1"/>
      <name val="Calibri"/>
      <family val="2"/>
      <scheme val="minor"/>
    </font>
    <font>
      <i/>
      <u/>
      <sz val="9"/>
      <color theme="1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i/>
      <sz val="10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8.5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109">
    <xf numFmtId="0" fontId="0" fillId="0" borderId="0" xfId="0"/>
    <xf numFmtId="0" fontId="1" fillId="0" borderId="0" xfId="0" applyFont="1" applyBorder="1" applyAlignment="1" applyProtection="1">
      <alignment vertical="center"/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horizontal="center" vertical="center"/>
      <protection locked="0"/>
    </xf>
    <xf numFmtId="164" fontId="7" fillId="4" borderId="1" xfId="0" applyNumberFormat="1" applyFont="1" applyFill="1" applyBorder="1" applyAlignment="1" applyProtection="1">
      <alignment horizontal="center"/>
      <protection locked="0"/>
    </xf>
    <xf numFmtId="164" fontId="0" fillId="0" borderId="3" xfId="0" applyNumberFormat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 vertical="center" wrapText="1"/>
      <protection locked="0"/>
    </xf>
    <xf numFmtId="0" fontId="0" fillId="0" borderId="0" xfId="0" applyAlignment="1" applyProtection="1">
      <alignment wrapText="1"/>
      <protection locked="0"/>
    </xf>
    <xf numFmtId="164" fontId="0" fillId="0" borderId="1" xfId="0" applyNumberFormat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/>
      <protection locked="0"/>
    </xf>
    <xf numFmtId="164" fontId="0" fillId="4" borderId="1" xfId="0" applyNumberFormat="1" applyFill="1" applyBorder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0" fillId="0" borderId="0" xfId="0" applyBorder="1" applyAlignment="1" applyProtection="1">
      <alignment horizontal="center" vertical="center"/>
      <protection locked="0"/>
    </xf>
    <xf numFmtId="0" fontId="0" fillId="0" borderId="0" xfId="0" applyBorder="1" applyProtection="1">
      <protection locked="0"/>
    </xf>
    <xf numFmtId="0" fontId="4" fillId="3" borderId="1" xfId="0" applyFont="1" applyFill="1" applyBorder="1" applyAlignment="1" applyProtection="1">
      <alignment horizontal="center" vertical="center"/>
      <protection hidden="1"/>
    </xf>
    <xf numFmtId="0" fontId="4" fillId="0" borderId="1" xfId="0" applyFont="1" applyBorder="1" applyAlignment="1" applyProtection="1">
      <alignment horizontal="right"/>
      <protection hidden="1"/>
    </xf>
    <xf numFmtId="0" fontId="4" fillId="2" borderId="1" xfId="0" applyFont="1" applyFill="1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right"/>
      <protection hidden="1"/>
    </xf>
    <xf numFmtId="0" fontId="7" fillId="0" borderId="1" xfId="0" applyFont="1" applyBorder="1" applyAlignment="1" applyProtection="1">
      <alignment horizontal="center"/>
      <protection hidden="1"/>
    </xf>
    <xf numFmtId="164" fontId="7" fillId="0" borderId="1" xfId="0" applyNumberFormat="1" applyFont="1" applyBorder="1" applyAlignment="1" applyProtection="1">
      <alignment horizontal="center"/>
      <protection hidden="1"/>
    </xf>
    <xf numFmtId="164" fontId="4" fillId="0" borderId="1" xfId="0" applyNumberFormat="1" applyFont="1" applyBorder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 vertical="center" wrapText="1"/>
      <protection hidden="1"/>
    </xf>
    <xf numFmtId="164" fontId="0" fillId="0" borderId="1" xfId="0" applyNumberFormat="1" applyFont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right"/>
      <protection hidden="1"/>
    </xf>
    <xf numFmtId="0" fontId="0" fillId="0" borderId="1" xfId="0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right"/>
      <protection hidden="1"/>
    </xf>
    <xf numFmtId="164" fontId="0" fillId="0" borderId="1" xfId="0" applyNumberFormat="1" applyBorder="1" applyAlignment="1" applyProtection="1">
      <alignment horizontal="center"/>
      <protection hidden="1"/>
    </xf>
    <xf numFmtId="0" fontId="0" fillId="0" borderId="7" xfId="0" applyBorder="1" applyAlignment="1" applyProtection="1">
      <protection hidden="1"/>
    </xf>
    <xf numFmtId="0" fontId="0" fillId="0" borderId="0" xfId="0" applyBorder="1" applyAlignment="1" applyProtection="1">
      <protection hidden="1"/>
    </xf>
    <xf numFmtId="0" fontId="0" fillId="0" borderId="11" xfId="0" applyBorder="1" applyAlignment="1" applyProtection="1">
      <protection hidden="1"/>
    </xf>
    <xf numFmtId="0" fontId="0" fillId="0" borderId="8" xfId="0" applyBorder="1" applyAlignment="1" applyProtection="1">
      <protection hidden="1"/>
    </xf>
    <xf numFmtId="0" fontId="0" fillId="0" borderId="9" xfId="0" applyBorder="1" applyAlignment="1" applyProtection="1">
      <protection hidden="1"/>
    </xf>
    <xf numFmtId="0" fontId="0" fillId="0" borderId="12" xfId="0" applyBorder="1" applyAlignment="1" applyProtection="1">
      <protection hidden="1"/>
    </xf>
    <xf numFmtId="0" fontId="0" fillId="0" borderId="1" xfId="0" applyBorder="1" applyAlignment="1" applyProtection="1">
      <alignment horizontal="right"/>
      <protection hidden="1"/>
    </xf>
    <xf numFmtId="0" fontId="5" fillId="0" borderId="1" xfId="0" applyFont="1" applyFill="1" applyBorder="1" applyAlignment="1" applyProtection="1">
      <alignment horizontal="center" vertical="center"/>
      <protection hidden="1"/>
    </xf>
    <xf numFmtId="0" fontId="0" fillId="0" borderId="0" xfId="0" applyProtection="1"/>
    <xf numFmtId="0" fontId="0" fillId="0" borderId="0" xfId="0" applyAlignment="1" applyProtection="1">
      <alignment wrapText="1"/>
    </xf>
    <xf numFmtId="0" fontId="0" fillId="0" borderId="0" xfId="0" applyBorder="1" applyProtection="1"/>
    <xf numFmtId="0" fontId="4" fillId="0" borderId="1" xfId="0" applyFont="1" applyBorder="1" applyAlignment="1" applyProtection="1">
      <alignment horizontal="right" vertical="center"/>
      <protection hidden="1"/>
    </xf>
    <xf numFmtId="0" fontId="1" fillId="0" borderId="1" xfId="0" applyFont="1" applyBorder="1" applyAlignment="1" applyProtection="1">
      <alignment vertical="center"/>
      <protection locked="0"/>
    </xf>
    <xf numFmtId="0" fontId="0" fillId="0" borderId="1" xfId="0" applyBorder="1" applyAlignment="1" applyProtection="1">
      <alignment horizontal="center"/>
      <protection hidden="1"/>
    </xf>
    <xf numFmtId="0" fontId="7" fillId="4" borderId="1" xfId="0" applyFont="1" applyFill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vertical="center"/>
      <protection hidden="1"/>
    </xf>
    <xf numFmtId="0" fontId="7" fillId="0" borderId="1" xfId="0" applyFont="1" applyBorder="1" applyAlignment="1" applyProtection="1">
      <alignment vertical="center" wrapText="1"/>
      <protection hidden="1"/>
    </xf>
    <xf numFmtId="0" fontId="12" fillId="0" borderId="1" xfId="0" applyFont="1" applyBorder="1" applyAlignment="1" applyProtection="1">
      <alignment horizontal="right"/>
      <protection hidden="1"/>
    </xf>
    <xf numFmtId="0" fontId="0" fillId="0" borderId="0" xfId="0" applyProtection="1">
      <protection hidden="1"/>
    </xf>
    <xf numFmtId="0" fontId="0" fillId="0" borderId="0" xfId="0" applyAlignment="1" applyProtection="1">
      <alignment horizontal="center" vertical="center"/>
      <protection hidden="1"/>
    </xf>
    <xf numFmtId="164" fontId="0" fillId="0" borderId="3" xfId="0" applyNumberFormat="1" applyBorder="1" applyAlignment="1" applyProtection="1">
      <alignment horizontal="center"/>
      <protection hidden="1"/>
    </xf>
    <xf numFmtId="0" fontId="0" fillId="0" borderId="0" xfId="0" applyAlignment="1" applyProtection="1">
      <alignment horizontal="center" vertical="center" wrapText="1"/>
      <protection hidden="1"/>
    </xf>
    <xf numFmtId="0" fontId="0" fillId="0" borderId="0" xfId="0" applyBorder="1" applyAlignment="1" applyProtection="1">
      <alignment horizontal="center" vertical="center"/>
      <protection hidden="1"/>
    </xf>
    <xf numFmtId="0" fontId="0" fillId="3" borderId="1" xfId="0" applyFill="1" applyBorder="1" applyProtection="1">
      <protection hidden="1"/>
    </xf>
    <xf numFmtId="164" fontId="0" fillId="3" borderId="1" xfId="0" applyNumberFormat="1" applyFill="1" applyBorder="1" applyProtection="1">
      <protection hidden="1"/>
    </xf>
    <xf numFmtId="0" fontId="0" fillId="0" borderId="0" xfId="0" applyAlignment="1" applyProtection="1">
      <alignment wrapText="1"/>
      <protection hidden="1"/>
    </xf>
    <xf numFmtId="0" fontId="0" fillId="0" borderId="0" xfId="0" applyBorder="1" applyProtection="1">
      <protection hidden="1"/>
    </xf>
    <xf numFmtId="0" fontId="0" fillId="0" borderId="0" xfId="0" applyAlignment="1" applyProtection="1">
      <alignment horizontal="center"/>
      <protection locked="0" hidden="1"/>
    </xf>
    <xf numFmtId="0" fontId="0" fillId="0" borderId="0" xfId="0" applyAlignment="1" applyProtection="1">
      <alignment horizontal="center" vertical="center"/>
      <protection locked="0" hidden="1"/>
    </xf>
    <xf numFmtId="0" fontId="0" fillId="0" borderId="0" xfId="0" applyProtection="1">
      <protection locked="0" hidden="1"/>
    </xf>
    <xf numFmtId="43" fontId="7" fillId="0" borderId="1" xfId="0" applyNumberFormat="1" applyFont="1" applyBorder="1" applyAlignment="1" applyProtection="1">
      <alignment horizontal="center"/>
      <protection hidden="1"/>
    </xf>
    <xf numFmtId="0" fontId="7" fillId="4" borderId="1" xfId="0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right"/>
      <protection hidden="1"/>
    </xf>
    <xf numFmtId="0" fontId="7" fillId="4" borderId="1" xfId="0" applyFont="1" applyFill="1" applyBorder="1" applyAlignment="1" applyProtection="1">
      <alignment horizontal="center"/>
      <protection locked="0"/>
    </xf>
    <xf numFmtId="0" fontId="7" fillId="4" borderId="1" xfId="0" applyFont="1" applyFill="1" applyBorder="1" applyAlignment="1" applyProtection="1">
      <alignment horizontal="center"/>
      <protection locked="0"/>
    </xf>
    <xf numFmtId="14" fontId="7" fillId="4" borderId="1" xfId="0" applyNumberFormat="1" applyFont="1" applyFill="1" applyBorder="1" applyAlignment="1" applyProtection="1">
      <alignment horizontal="center"/>
      <protection locked="0"/>
    </xf>
    <xf numFmtId="0" fontId="7" fillId="4" borderId="1" xfId="0" applyFont="1" applyFill="1" applyBorder="1" applyAlignment="1" applyProtection="1">
      <alignment horizontal="center"/>
      <protection locked="0"/>
    </xf>
    <xf numFmtId="0" fontId="0" fillId="0" borderId="2" xfId="0" applyBorder="1" applyAlignment="1" applyProtection="1">
      <alignment horizontal="center"/>
      <protection hidden="1"/>
    </xf>
    <xf numFmtId="0" fontId="0" fillId="0" borderId="6" xfId="0" applyBorder="1" applyAlignment="1" applyProtection="1">
      <alignment horizontal="center"/>
      <protection hidden="1"/>
    </xf>
    <xf numFmtId="0" fontId="0" fillId="0" borderId="3" xfId="0" applyBorder="1" applyAlignment="1" applyProtection="1">
      <alignment horizontal="center"/>
      <protection hidden="1"/>
    </xf>
    <xf numFmtId="0" fontId="0" fillId="0" borderId="4" xfId="0" applyBorder="1" applyAlignment="1" applyProtection="1">
      <alignment horizontal="center"/>
      <protection hidden="1"/>
    </xf>
    <xf numFmtId="0" fontId="0" fillId="0" borderId="13" xfId="0" applyBorder="1" applyAlignment="1" applyProtection="1">
      <alignment horizontal="center"/>
      <protection hidden="1"/>
    </xf>
    <xf numFmtId="0" fontId="0" fillId="0" borderId="5" xfId="0" applyBorder="1" applyAlignment="1" applyProtection="1">
      <alignment horizontal="center"/>
      <protection hidden="1"/>
    </xf>
    <xf numFmtId="0" fontId="9" fillId="0" borderId="2" xfId="0" applyFont="1" applyFill="1" applyBorder="1" applyAlignment="1" applyProtection="1">
      <alignment horizontal="center" vertical="center"/>
      <protection hidden="1"/>
    </xf>
    <xf numFmtId="0" fontId="9" fillId="0" borderId="6" xfId="0" applyFont="1" applyFill="1" applyBorder="1" applyAlignment="1" applyProtection="1">
      <alignment horizontal="center" vertical="center"/>
      <protection hidden="1"/>
    </xf>
    <xf numFmtId="0" fontId="9" fillId="0" borderId="3" xfId="0" applyFont="1" applyFill="1" applyBorder="1" applyAlignment="1" applyProtection="1">
      <alignment horizontal="center" vertical="center"/>
      <protection hidden="1"/>
    </xf>
    <xf numFmtId="0" fontId="0" fillId="0" borderId="1" xfId="0" applyBorder="1" applyAlignment="1" applyProtection="1">
      <alignment horizontal="center"/>
      <protection hidden="1"/>
    </xf>
    <xf numFmtId="0" fontId="4" fillId="3" borderId="2" xfId="0" applyFont="1" applyFill="1" applyBorder="1" applyAlignment="1" applyProtection="1">
      <alignment horizontal="right"/>
      <protection hidden="1"/>
    </xf>
    <xf numFmtId="0" fontId="4" fillId="3" borderId="3" xfId="0" applyFont="1" applyFill="1" applyBorder="1" applyAlignment="1" applyProtection="1">
      <alignment horizontal="right"/>
      <protection hidden="1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0" borderId="4" xfId="0" applyBorder="1" applyAlignment="1" applyProtection="1">
      <alignment horizontal="center" vertical="center"/>
      <protection locked="0"/>
    </xf>
    <xf numFmtId="0" fontId="0" fillId="0" borderId="5" xfId="0" applyBorder="1" applyAlignment="1" applyProtection="1">
      <alignment horizontal="center" vertical="center"/>
      <protection locked="0"/>
    </xf>
    <xf numFmtId="0" fontId="1" fillId="4" borderId="2" xfId="0" applyFont="1" applyFill="1" applyBorder="1" applyAlignment="1" applyProtection="1">
      <alignment horizontal="center" vertical="center"/>
      <protection locked="0"/>
    </xf>
    <xf numFmtId="0" fontId="1" fillId="4" borderId="6" xfId="0" applyFont="1" applyFill="1" applyBorder="1" applyAlignment="1" applyProtection="1">
      <alignment horizontal="center" vertical="center"/>
      <protection locked="0"/>
    </xf>
    <xf numFmtId="0" fontId="1" fillId="4" borderId="10" xfId="0" applyFont="1" applyFill="1" applyBorder="1" applyAlignment="1" applyProtection="1">
      <alignment horizontal="center" vertical="center"/>
      <protection locked="0"/>
    </xf>
    <xf numFmtId="0" fontId="7" fillId="0" borderId="2" xfId="0" applyFont="1" applyBorder="1" applyAlignment="1" applyProtection="1">
      <alignment horizontal="center"/>
      <protection hidden="1"/>
    </xf>
    <xf numFmtId="0" fontId="7" fillId="0" borderId="6" xfId="0" applyFont="1" applyBorder="1" applyAlignment="1" applyProtection="1">
      <alignment horizontal="center"/>
      <protection hidden="1"/>
    </xf>
    <xf numFmtId="0" fontId="7" fillId="0" borderId="3" xfId="0" applyFont="1" applyBorder="1" applyAlignment="1" applyProtection="1">
      <alignment horizontal="center"/>
      <protection hidden="1"/>
    </xf>
    <xf numFmtId="0" fontId="5" fillId="5" borderId="1" xfId="0" applyFont="1" applyFill="1" applyBorder="1" applyAlignment="1" applyProtection="1">
      <alignment horizontal="center"/>
      <protection hidden="1"/>
    </xf>
    <xf numFmtId="0" fontId="4" fillId="3" borderId="1" xfId="0" applyFont="1" applyFill="1" applyBorder="1" applyAlignment="1" applyProtection="1">
      <alignment horizontal="right"/>
      <protection hidden="1"/>
    </xf>
    <xf numFmtId="0" fontId="14" fillId="0" borderId="1" xfId="0" applyFont="1" applyBorder="1" applyAlignment="1" applyProtection="1">
      <alignment horizontal="center"/>
      <protection hidden="1"/>
    </xf>
    <xf numFmtId="0" fontId="7" fillId="0" borderId="1" xfId="0" applyFont="1" applyBorder="1" applyAlignment="1" applyProtection="1">
      <alignment horizontal="center" vertical="center"/>
      <protection hidden="1"/>
    </xf>
    <xf numFmtId="0" fontId="7" fillId="2" borderId="1" xfId="0" applyFont="1" applyFill="1" applyBorder="1" applyAlignment="1" applyProtection="1">
      <alignment horizontal="center"/>
      <protection hidden="1"/>
    </xf>
    <xf numFmtId="0" fontId="0" fillId="0" borderId="1" xfId="0" applyBorder="1" applyAlignment="1" applyProtection="1">
      <alignment horizontal="center" wrapText="1"/>
      <protection locked="0"/>
    </xf>
    <xf numFmtId="0" fontId="1" fillId="4" borderId="1" xfId="0" applyFont="1" applyFill="1" applyBorder="1" applyAlignment="1" applyProtection="1">
      <alignment horizontal="center" vertical="center"/>
      <protection hidden="1"/>
    </xf>
    <xf numFmtId="14" fontId="7" fillId="0" borderId="1" xfId="0" applyNumberFormat="1" applyFont="1" applyFill="1" applyBorder="1" applyAlignment="1" applyProtection="1">
      <alignment horizontal="center"/>
      <protection hidden="1"/>
    </xf>
    <xf numFmtId="0" fontId="7" fillId="0" borderId="1" xfId="0" applyFont="1" applyFill="1" applyBorder="1" applyAlignment="1" applyProtection="1">
      <alignment horizontal="center"/>
      <protection hidden="1"/>
    </xf>
    <xf numFmtId="0" fontId="6" fillId="0" borderId="1" xfId="1" applyFont="1" applyFill="1" applyBorder="1" applyAlignment="1" applyProtection="1">
      <alignment horizontal="center" vertical="center"/>
      <protection hidden="1"/>
    </xf>
    <xf numFmtId="0" fontId="2" fillId="0" borderId="1" xfId="1" applyFill="1" applyBorder="1" applyAlignment="1" applyProtection="1">
      <alignment horizontal="center" vertical="center"/>
      <protection hidden="1"/>
    </xf>
    <xf numFmtId="0" fontId="0" fillId="4" borderId="1" xfId="0" applyFill="1" applyBorder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right" vertical="center" wrapText="1"/>
      <protection hidden="1"/>
    </xf>
    <xf numFmtId="164" fontId="1" fillId="0" borderId="1" xfId="0" applyNumberFormat="1" applyFont="1" applyBorder="1" applyAlignment="1" applyProtection="1">
      <alignment horizontal="right" vertical="center"/>
      <protection hidden="1"/>
    </xf>
    <xf numFmtId="0" fontId="1" fillId="0" borderId="1" xfId="0" applyFont="1" applyBorder="1" applyAlignment="1" applyProtection="1">
      <alignment horizontal="right" vertical="center"/>
      <protection hidden="1"/>
    </xf>
    <xf numFmtId="0" fontId="13" fillId="0" borderId="1" xfId="0" applyFont="1" applyBorder="1" applyAlignment="1" applyProtection="1">
      <alignment horizontal="center"/>
      <protection hidden="1"/>
    </xf>
    <xf numFmtId="0" fontId="13" fillId="0" borderId="2" xfId="0" applyFont="1" applyBorder="1" applyAlignment="1" applyProtection="1">
      <alignment horizontal="center"/>
      <protection hidden="1"/>
    </xf>
    <xf numFmtId="0" fontId="13" fillId="0" borderId="3" xfId="0" applyFont="1" applyBorder="1" applyAlignment="1" applyProtection="1">
      <alignment horizontal="center"/>
      <protection hidden="1"/>
    </xf>
    <xf numFmtId="0" fontId="0" fillId="4" borderId="1" xfId="0" applyFill="1" applyBorder="1" applyAlignment="1" applyProtection="1">
      <alignment horizontal="center"/>
      <protection hidden="1"/>
    </xf>
    <xf numFmtId="0" fontId="8" fillId="0" borderId="1" xfId="0" applyFont="1" applyBorder="1" applyAlignment="1" applyProtection="1">
      <alignment horizontal="center"/>
      <protection hidden="1"/>
    </xf>
    <xf numFmtId="0" fontId="3" fillId="0" borderId="1" xfId="0" applyFont="1" applyBorder="1" applyAlignment="1" applyProtection="1">
      <alignment horizontal="center"/>
      <protection hidden="1"/>
    </xf>
    <xf numFmtId="0" fontId="9" fillId="0" borderId="1" xfId="0" applyFont="1" applyFill="1" applyBorder="1" applyAlignment="1" applyProtection="1">
      <alignment horizontal="center" vertical="center"/>
      <protection hidden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contact@gyansutra.com" TargetMode="External"/><Relationship Id="rId1" Type="http://schemas.openxmlformats.org/officeDocument/2006/relationships/hyperlink" Target="http://www.gyansutra.com/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contact@gyansutra.com" TargetMode="External"/><Relationship Id="rId1" Type="http://schemas.openxmlformats.org/officeDocument/2006/relationships/hyperlink" Target="http://www.gyansutra.com/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L47"/>
  <sheetViews>
    <sheetView tabSelected="1" zoomScale="115" zoomScaleNormal="115" workbookViewId="0">
      <selection activeCell="B5" sqref="B5:C5"/>
    </sheetView>
  </sheetViews>
  <sheetFormatPr defaultColWidth="9.1796875" defaultRowHeight="14.5" x14ac:dyDescent="0.35"/>
  <cols>
    <col min="1" max="1" width="15.54296875" style="56" bestFit="1" customWidth="1"/>
    <col min="2" max="2" width="16.54296875" style="56" bestFit="1" customWidth="1"/>
    <col min="3" max="3" width="18.81640625" style="56" customWidth="1"/>
    <col min="4" max="4" width="19.453125" style="56" customWidth="1"/>
    <col min="5" max="5" width="17.81640625" style="56" customWidth="1"/>
    <col min="6" max="6" width="14.54296875" style="57" hidden="1" customWidth="1"/>
    <col min="7" max="7" width="20.453125" style="57" hidden="1" customWidth="1"/>
    <col min="8" max="8" width="17.453125" style="58" hidden="1" customWidth="1"/>
    <col min="9" max="9" width="12" style="58" hidden="1" customWidth="1"/>
    <col min="10" max="10" width="0" style="58" hidden="1" customWidth="1"/>
    <col min="11" max="12" width="9.1796875" style="58"/>
    <col min="13" max="16384" width="9.1796875" style="47"/>
  </cols>
  <sheetData>
    <row r="1" spans="1:10" s="37" customFormat="1" x14ac:dyDescent="0.35">
      <c r="A1" s="81" t="s">
        <v>75</v>
      </c>
      <c r="B1" s="82"/>
      <c r="C1" s="82"/>
      <c r="D1" s="82"/>
      <c r="E1" s="83"/>
      <c r="F1" s="1"/>
      <c r="G1" s="1"/>
      <c r="H1" s="1"/>
      <c r="I1" s="1"/>
      <c r="J1" s="2"/>
    </row>
    <row r="2" spans="1:10" s="37" customFormat="1" x14ac:dyDescent="0.35">
      <c r="A2" s="93" t="s">
        <v>42</v>
      </c>
      <c r="B2" s="93"/>
      <c r="C2" s="93"/>
      <c r="D2" s="93"/>
      <c r="E2" s="15" t="s">
        <v>43</v>
      </c>
      <c r="F2" s="41"/>
      <c r="G2" s="1"/>
      <c r="H2" s="1"/>
      <c r="I2" s="1"/>
      <c r="J2" s="2"/>
    </row>
    <row r="3" spans="1:10" s="37" customFormat="1" x14ac:dyDescent="0.35">
      <c r="A3" s="72"/>
      <c r="B3" s="73"/>
      <c r="C3" s="74"/>
      <c r="D3" s="40" t="s">
        <v>46</v>
      </c>
      <c r="E3" s="43" t="s">
        <v>78</v>
      </c>
      <c r="F3" s="43" t="s">
        <v>71</v>
      </c>
      <c r="G3" s="1"/>
      <c r="H3" s="1"/>
      <c r="I3" s="1"/>
      <c r="J3" s="2"/>
    </row>
    <row r="4" spans="1:10" s="37" customFormat="1" ht="15" customHeight="1" x14ac:dyDescent="0.35">
      <c r="A4" s="16" t="s">
        <v>0</v>
      </c>
      <c r="B4" s="65" t="s">
        <v>76</v>
      </c>
      <c r="C4" s="65"/>
      <c r="D4" s="16" t="s">
        <v>3</v>
      </c>
      <c r="E4" s="60">
        <v>6388243575</v>
      </c>
      <c r="F4" s="60"/>
      <c r="G4" s="3"/>
      <c r="H4" s="2"/>
      <c r="I4" s="2"/>
      <c r="J4" s="2"/>
    </row>
    <row r="5" spans="1:10" s="37" customFormat="1" x14ac:dyDescent="0.35">
      <c r="A5" s="16" t="s">
        <v>1</v>
      </c>
      <c r="B5" s="65" t="s">
        <v>77</v>
      </c>
      <c r="C5" s="65"/>
      <c r="D5" s="16" t="s">
        <v>4</v>
      </c>
      <c r="E5" s="60" t="s">
        <v>79</v>
      </c>
      <c r="F5" s="60" t="s">
        <v>72</v>
      </c>
      <c r="G5" s="3"/>
      <c r="H5" s="2"/>
      <c r="I5" s="2"/>
      <c r="J5" s="2"/>
    </row>
    <row r="6" spans="1:10" s="37" customFormat="1" x14ac:dyDescent="0.35">
      <c r="A6" s="16" t="s">
        <v>2</v>
      </c>
      <c r="B6" s="64">
        <v>35796</v>
      </c>
      <c r="C6" s="65"/>
      <c r="D6" s="16" t="s">
        <v>5</v>
      </c>
      <c r="E6" s="60" t="s">
        <v>80</v>
      </c>
      <c r="F6" s="60" t="s">
        <v>73</v>
      </c>
      <c r="G6" s="3"/>
      <c r="H6" s="2"/>
      <c r="I6" s="2"/>
      <c r="J6" s="2"/>
    </row>
    <row r="7" spans="1:10" s="37" customFormat="1" x14ac:dyDescent="0.35">
      <c r="A7" s="16" t="s">
        <v>41</v>
      </c>
      <c r="B7" s="94">
        <f ca="1">TODAY()</f>
        <v>45729</v>
      </c>
      <c r="C7" s="95"/>
      <c r="D7" s="17" t="s">
        <v>33</v>
      </c>
      <c r="E7" s="17" t="s">
        <v>34</v>
      </c>
      <c r="F7" s="3"/>
      <c r="G7" s="2"/>
      <c r="H7" s="2"/>
      <c r="I7" s="2"/>
      <c r="J7" s="2"/>
    </row>
    <row r="8" spans="1:10" s="37" customFormat="1" x14ac:dyDescent="0.35">
      <c r="A8" s="75"/>
      <c r="B8" s="75"/>
      <c r="C8" s="75"/>
      <c r="D8" s="75"/>
      <c r="E8" s="75"/>
      <c r="F8" s="3"/>
      <c r="G8" s="2"/>
      <c r="H8" s="2"/>
      <c r="I8" s="2"/>
      <c r="J8" s="2"/>
    </row>
    <row r="9" spans="1:10" s="37" customFormat="1" x14ac:dyDescent="0.35">
      <c r="A9" s="88" t="s">
        <v>6</v>
      </c>
      <c r="B9" s="88"/>
      <c r="C9" s="4">
        <v>785500</v>
      </c>
      <c r="D9" s="20">
        <f t="shared" ref="D9:E11" si="0">C9</f>
        <v>785500</v>
      </c>
      <c r="E9" s="20">
        <f t="shared" si="0"/>
        <v>785500</v>
      </c>
      <c r="F9" s="3" t="s">
        <v>9</v>
      </c>
      <c r="G9" s="2"/>
      <c r="H9" s="2"/>
      <c r="I9" s="2"/>
      <c r="J9" s="2"/>
    </row>
    <row r="10" spans="1:10" s="37" customFormat="1" x14ac:dyDescent="0.35">
      <c r="A10" s="76" t="s">
        <v>74</v>
      </c>
      <c r="B10" s="77"/>
      <c r="C10" s="4">
        <v>0</v>
      </c>
      <c r="D10" s="20">
        <f t="shared" si="0"/>
        <v>0</v>
      </c>
      <c r="E10" s="20">
        <f t="shared" si="0"/>
        <v>0</v>
      </c>
      <c r="F10" s="3"/>
      <c r="G10" s="2"/>
      <c r="H10" s="2"/>
      <c r="I10" s="2"/>
      <c r="J10" s="2"/>
    </row>
    <row r="11" spans="1:10" s="37" customFormat="1" x14ac:dyDescent="0.35">
      <c r="A11" s="61" t="s">
        <v>50</v>
      </c>
      <c r="B11" s="62"/>
      <c r="C11" s="4">
        <v>0</v>
      </c>
      <c r="D11" s="20">
        <f t="shared" si="0"/>
        <v>0</v>
      </c>
      <c r="E11" s="20">
        <f t="shared" si="0"/>
        <v>0</v>
      </c>
      <c r="F11" s="3"/>
      <c r="G11" s="2"/>
      <c r="H11" s="2"/>
      <c r="I11" s="2"/>
      <c r="J11" s="2"/>
    </row>
    <row r="12" spans="1:10" s="37" customFormat="1" x14ac:dyDescent="0.35">
      <c r="A12" s="90" t="s">
        <v>7</v>
      </c>
      <c r="B12" s="18" t="s">
        <v>11</v>
      </c>
      <c r="C12" s="4">
        <v>0</v>
      </c>
      <c r="D12" s="20">
        <f>IF(C12&gt;F12,F12,C12)</f>
        <v>0</v>
      </c>
      <c r="E12" s="20">
        <f>IF(D12&gt;G12,G12,D12)</f>
        <v>0</v>
      </c>
      <c r="F12" s="5">
        <f>C9*14/100</f>
        <v>109970</v>
      </c>
      <c r="G12" s="2"/>
      <c r="H12" s="2"/>
      <c r="I12" s="2"/>
      <c r="J12" s="2"/>
    </row>
    <row r="13" spans="1:10" s="37" customFormat="1" x14ac:dyDescent="0.35">
      <c r="A13" s="90"/>
      <c r="B13" s="18" t="s">
        <v>10</v>
      </c>
      <c r="C13" s="4">
        <v>0</v>
      </c>
      <c r="D13" s="20">
        <f t="shared" ref="D13:E16" si="1">C13</f>
        <v>0</v>
      </c>
      <c r="E13" s="20">
        <f t="shared" si="1"/>
        <v>0</v>
      </c>
      <c r="F13" s="3"/>
      <c r="G13" s="2"/>
      <c r="H13" s="2"/>
      <c r="I13" s="2"/>
      <c r="J13" s="2"/>
    </row>
    <row r="14" spans="1:10" s="37" customFormat="1" x14ac:dyDescent="0.35">
      <c r="A14" s="90"/>
      <c r="B14" s="18" t="s">
        <v>12</v>
      </c>
      <c r="C14" s="4">
        <v>0</v>
      </c>
      <c r="D14" s="20">
        <f t="shared" si="1"/>
        <v>0</v>
      </c>
      <c r="E14" s="20">
        <f t="shared" si="1"/>
        <v>0</v>
      </c>
      <c r="F14" s="3"/>
      <c r="G14" s="2"/>
      <c r="H14" s="2"/>
      <c r="I14" s="2"/>
      <c r="J14" s="2"/>
    </row>
    <row r="15" spans="1:10" s="37" customFormat="1" x14ac:dyDescent="0.35">
      <c r="A15" s="90"/>
      <c r="B15" s="18" t="s">
        <v>8</v>
      </c>
      <c r="C15" s="4">
        <v>0</v>
      </c>
      <c r="D15" s="20">
        <f t="shared" si="1"/>
        <v>0</v>
      </c>
      <c r="E15" s="20">
        <f t="shared" si="1"/>
        <v>0</v>
      </c>
      <c r="F15" s="3"/>
      <c r="G15" s="2"/>
      <c r="H15" s="2"/>
      <c r="I15" s="2"/>
      <c r="J15" s="2"/>
    </row>
    <row r="16" spans="1:10" s="37" customFormat="1" x14ac:dyDescent="0.35">
      <c r="B16" s="16" t="s">
        <v>47</v>
      </c>
      <c r="C16" s="20">
        <v>75000</v>
      </c>
      <c r="D16" s="20">
        <f t="shared" si="1"/>
        <v>75000</v>
      </c>
      <c r="E16" s="20">
        <f t="shared" si="1"/>
        <v>75000</v>
      </c>
      <c r="F16" s="3"/>
      <c r="G16" s="2"/>
      <c r="H16" s="2"/>
      <c r="I16" s="2"/>
      <c r="J16" s="2"/>
    </row>
    <row r="17" spans="1:10" s="37" customFormat="1" x14ac:dyDescent="0.35">
      <c r="A17" s="19"/>
      <c r="B17" s="19"/>
      <c r="C17" s="22" t="s">
        <v>26</v>
      </c>
      <c r="D17" s="20">
        <f>(D9+D10+D11)-SUM(D12:D16)</f>
        <v>710500</v>
      </c>
      <c r="E17" s="21">
        <f>IF(AND(MOD(D17,10)&gt;=1, MOD(D17,10)&lt;=4), ROUNDDOWN(D17, -1),   IF(AND(MOD(D17,10)&gt;=5, MOD(D17,10)&lt;=9), ROUND(D17, -1), D17))</f>
        <v>710500</v>
      </c>
      <c r="F17" s="3"/>
      <c r="G17" s="2"/>
      <c r="H17" s="2"/>
      <c r="I17" s="2"/>
      <c r="J17" s="2"/>
    </row>
    <row r="18" spans="1:10" s="37" customFormat="1" x14ac:dyDescent="0.35">
      <c r="A18" s="84"/>
      <c r="B18" s="85"/>
      <c r="C18" s="85"/>
      <c r="D18" s="85"/>
      <c r="E18" s="86"/>
      <c r="F18" s="3"/>
      <c r="G18" s="3"/>
      <c r="H18" s="2"/>
      <c r="I18" s="2"/>
      <c r="J18" s="2"/>
    </row>
    <row r="19" spans="1:10" s="37" customFormat="1" x14ac:dyDescent="0.35">
      <c r="A19" s="91" t="s">
        <v>17</v>
      </c>
      <c r="B19" s="91"/>
      <c r="C19" s="91"/>
      <c r="D19" s="91"/>
      <c r="E19" s="91"/>
      <c r="F19" s="3"/>
      <c r="G19" s="3"/>
      <c r="H19" s="2"/>
      <c r="I19" s="2"/>
      <c r="J19" s="2"/>
    </row>
    <row r="20" spans="1:10" s="38" customFormat="1" x14ac:dyDescent="0.35">
      <c r="A20" s="23" t="s">
        <v>14</v>
      </c>
      <c r="B20" s="23" t="s">
        <v>15</v>
      </c>
      <c r="C20" s="23" t="s">
        <v>13</v>
      </c>
      <c r="D20" s="23" t="s">
        <v>70</v>
      </c>
      <c r="E20" s="23" t="s">
        <v>35</v>
      </c>
      <c r="F20" s="6"/>
      <c r="G20" s="6"/>
      <c r="H20" s="7"/>
      <c r="I20" s="7"/>
      <c r="J20" s="7"/>
    </row>
    <row r="21" spans="1:10" s="37" customFormat="1" x14ac:dyDescent="0.35">
      <c r="A21" s="20">
        <v>0</v>
      </c>
      <c r="B21" s="20">
        <v>300000</v>
      </c>
      <c r="C21" s="20">
        <f>MAX(0, MIN($E$17, B21) - A21 )</f>
        <v>300000</v>
      </c>
      <c r="D21" s="59">
        <v>0</v>
      </c>
      <c r="E21" s="20">
        <f>ROUND(C21*D21/100,0)</f>
        <v>0</v>
      </c>
      <c r="F21" s="3"/>
      <c r="G21" s="3"/>
      <c r="H21" s="2"/>
      <c r="I21" s="2"/>
      <c r="J21" s="2"/>
    </row>
    <row r="22" spans="1:10" s="37" customFormat="1" x14ac:dyDescent="0.35">
      <c r="A22" s="20">
        <v>300001</v>
      </c>
      <c r="B22" s="20">
        <v>700000</v>
      </c>
      <c r="C22" s="20">
        <f>MAX(0, MIN($E$17, B22) - A22 + 1)</f>
        <v>400000</v>
      </c>
      <c r="D22" s="59">
        <v>5</v>
      </c>
      <c r="E22" s="20">
        <f t="shared" ref="E22:E26" si="2">ROUND(C22*D22/100,0)</f>
        <v>20000</v>
      </c>
      <c r="F22" s="3"/>
      <c r="G22" s="3"/>
      <c r="H22" s="2"/>
      <c r="I22" s="2"/>
      <c r="J22" s="2"/>
    </row>
    <row r="23" spans="1:10" s="37" customFormat="1" x14ac:dyDescent="0.35">
      <c r="A23" s="20">
        <v>700001</v>
      </c>
      <c r="B23" s="20">
        <v>1000000</v>
      </c>
      <c r="C23" s="20">
        <f>MAX(0, MIN($E$17, B23) - A23 + 1)</f>
        <v>10500</v>
      </c>
      <c r="D23" s="59">
        <v>10</v>
      </c>
      <c r="E23" s="20">
        <f t="shared" si="2"/>
        <v>1050</v>
      </c>
      <c r="F23" s="3"/>
      <c r="G23" s="3"/>
      <c r="H23" s="2"/>
      <c r="I23" s="2"/>
      <c r="J23" s="2"/>
    </row>
    <row r="24" spans="1:10" s="37" customFormat="1" x14ac:dyDescent="0.35">
      <c r="A24" s="20">
        <v>1000001</v>
      </c>
      <c r="B24" s="20">
        <v>1200000</v>
      </c>
      <c r="C24" s="20">
        <f>MAX(0, MIN($E$17, B24) - A24 + 1)</f>
        <v>0</v>
      </c>
      <c r="D24" s="59">
        <v>15</v>
      </c>
      <c r="E24" s="20">
        <f t="shared" si="2"/>
        <v>0</v>
      </c>
      <c r="F24" s="3"/>
      <c r="G24" s="3"/>
      <c r="H24" s="2"/>
      <c r="I24" s="2"/>
      <c r="J24" s="2"/>
    </row>
    <row r="25" spans="1:10" s="37" customFormat="1" x14ac:dyDescent="0.35">
      <c r="A25" s="20">
        <v>1200001</v>
      </c>
      <c r="B25" s="20">
        <v>1500000</v>
      </c>
      <c r="C25" s="20">
        <f>MAX(0, MIN($E$17, B25) - A25 + 1)</f>
        <v>0</v>
      </c>
      <c r="D25" s="59">
        <v>20</v>
      </c>
      <c r="E25" s="20">
        <f t="shared" si="2"/>
        <v>0</v>
      </c>
      <c r="F25" s="3"/>
      <c r="G25" s="3"/>
      <c r="H25" s="2"/>
      <c r="I25" s="2"/>
      <c r="J25" s="2"/>
    </row>
    <row r="26" spans="1:10" s="37" customFormat="1" x14ac:dyDescent="0.35">
      <c r="A26" s="20">
        <v>1500001</v>
      </c>
      <c r="B26" s="20"/>
      <c r="C26" s="20">
        <f>MAX(0, MIN($E$17, B26) - A26 + 1)</f>
        <v>0</v>
      </c>
      <c r="D26" s="59">
        <v>30</v>
      </c>
      <c r="E26" s="20">
        <f t="shared" si="2"/>
        <v>0</v>
      </c>
      <c r="F26" s="3"/>
      <c r="G26" s="3"/>
      <c r="H26" s="2"/>
      <c r="I26" s="2"/>
      <c r="J26" s="2"/>
    </row>
    <row r="27" spans="1:10" s="37" customFormat="1" x14ac:dyDescent="0.35">
      <c r="A27" s="84"/>
      <c r="B27" s="85"/>
      <c r="C27" s="86"/>
      <c r="D27" s="22" t="s">
        <v>32</v>
      </c>
      <c r="E27" s="24">
        <f>ROUNDUP(SUM(E21:E26),0)</f>
        <v>21050</v>
      </c>
      <c r="F27" s="3"/>
      <c r="G27" s="3"/>
      <c r="H27" s="2"/>
      <c r="I27" s="2"/>
      <c r="J27" s="2"/>
    </row>
    <row r="28" spans="1:10" s="37" customFormat="1" x14ac:dyDescent="0.35">
      <c r="A28" s="25" t="s">
        <v>39</v>
      </c>
      <c r="B28" s="66"/>
      <c r="C28" s="68"/>
      <c r="D28" s="26"/>
      <c r="E28" s="26"/>
      <c r="F28" s="3"/>
      <c r="G28" s="92" t="s">
        <v>28</v>
      </c>
      <c r="H28" s="92" t="s">
        <v>27</v>
      </c>
      <c r="I28" s="78" t="s">
        <v>29</v>
      </c>
      <c r="J28" s="2"/>
    </row>
    <row r="29" spans="1:10" s="37" customFormat="1" x14ac:dyDescent="0.35">
      <c r="A29" s="35">
        <v>1</v>
      </c>
      <c r="B29" s="98"/>
      <c r="C29" s="98"/>
      <c r="D29" s="27" t="s">
        <v>18</v>
      </c>
      <c r="E29" s="28">
        <f>ROUNDUP(E27,0)</f>
        <v>21050</v>
      </c>
      <c r="F29" s="3"/>
      <c r="G29" s="92"/>
      <c r="H29" s="92"/>
      <c r="I29" s="78"/>
      <c r="J29" s="9"/>
    </row>
    <row r="30" spans="1:10" s="37" customFormat="1" x14ac:dyDescent="0.35">
      <c r="A30" s="35">
        <v>2</v>
      </c>
      <c r="B30" s="98"/>
      <c r="C30" s="98"/>
      <c r="D30" s="27" t="s">
        <v>22</v>
      </c>
      <c r="E30" s="28">
        <f>IF(E17&lt;=700000,E27,IF(H31&gt;=0,H31,0))</f>
        <v>10550</v>
      </c>
      <c r="F30" s="3"/>
      <c r="G30" s="8">
        <f>E17-700000</f>
        <v>10500</v>
      </c>
      <c r="H30" s="8">
        <v>22222</v>
      </c>
      <c r="I30" s="79">
        <f>IF(G30&lt;=H30,1,0)</f>
        <v>1</v>
      </c>
      <c r="J30" s="2"/>
    </row>
    <row r="31" spans="1:10" s="37" customFormat="1" x14ac:dyDescent="0.35">
      <c r="A31" s="35">
        <v>3</v>
      </c>
      <c r="B31" s="98"/>
      <c r="C31" s="98"/>
      <c r="D31" s="27" t="s">
        <v>25</v>
      </c>
      <c r="E31" s="28">
        <f>E29-E30</f>
        <v>10500</v>
      </c>
      <c r="F31" s="3"/>
      <c r="G31" s="10" t="s">
        <v>30</v>
      </c>
      <c r="H31" s="8">
        <f>E29-G30</f>
        <v>10550</v>
      </c>
      <c r="I31" s="80"/>
      <c r="J31" s="2"/>
    </row>
    <row r="32" spans="1:10" s="37" customFormat="1" x14ac:dyDescent="0.35">
      <c r="A32" s="29"/>
      <c r="B32" s="30"/>
      <c r="C32" s="31"/>
      <c r="D32" s="27" t="s">
        <v>19</v>
      </c>
      <c r="E32" s="28">
        <f>ROUNDUP(E31*4/100,0)</f>
        <v>420</v>
      </c>
      <c r="F32" s="3"/>
      <c r="G32" s="3"/>
      <c r="H32" s="2"/>
      <c r="I32" s="2"/>
      <c r="J32" s="2"/>
    </row>
    <row r="33" spans="1:10" s="37" customFormat="1" x14ac:dyDescent="0.35">
      <c r="A33" s="99" t="s">
        <v>40</v>
      </c>
      <c r="B33" s="99"/>
      <c r="C33" s="100">
        <f>E37</f>
        <v>10920</v>
      </c>
      <c r="D33" s="16" t="s">
        <v>24</v>
      </c>
      <c r="E33" s="28">
        <f>E31+E32</f>
        <v>10920</v>
      </c>
      <c r="F33" s="3"/>
      <c r="G33" s="3"/>
      <c r="H33" s="2"/>
      <c r="I33" s="2"/>
      <c r="J33" s="2"/>
    </row>
    <row r="34" spans="1:10" s="37" customFormat="1" x14ac:dyDescent="0.35">
      <c r="A34" s="99"/>
      <c r="B34" s="99"/>
      <c r="C34" s="101"/>
      <c r="D34" s="16" t="s">
        <v>20</v>
      </c>
      <c r="E34" s="11">
        <v>0</v>
      </c>
      <c r="F34" s="3"/>
      <c r="G34" s="3"/>
      <c r="H34" s="2"/>
      <c r="I34" s="2"/>
      <c r="J34" s="2"/>
    </row>
    <row r="35" spans="1:10" s="37" customFormat="1" x14ac:dyDescent="0.35">
      <c r="A35" s="29"/>
      <c r="B35" s="30"/>
      <c r="C35" s="31"/>
      <c r="D35" s="27" t="s">
        <v>21</v>
      </c>
      <c r="E35" s="28">
        <f>E33-E34</f>
        <v>10920</v>
      </c>
      <c r="F35" s="3"/>
      <c r="G35" s="3"/>
      <c r="H35" s="2"/>
      <c r="I35" s="2"/>
      <c r="J35" s="2"/>
    </row>
    <row r="36" spans="1:10" s="37" customFormat="1" x14ac:dyDescent="0.35">
      <c r="A36" s="32"/>
      <c r="B36" s="33"/>
      <c r="C36" s="34"/>
      <c r="D36" s="16" t="s">
        <v>31</v>
      </c>
      <c r="E36" s="11">
        <v>0</v>
      </c>
      <c r="F36" s="3"/>
      <c r="G36" s="3"/>
      <c r="H36" s="2"/>
      <c r="I36" s="2"/>
      <c r="J36" s="2"/>
    </row>
    <row r="37" spans="1:10" s="37" customFormat="1" x14ac:dyDescent="0.35">
      <c r="A37" s="66"/>
      <c r="B37" s="67"/>
      <c r="C37" s="68"/>
      <c r="D37" s="16" t="s">
        <v>23</v>
      </c>
      <c r="E37" s="28">
        <f>E35-E36</f>
        <v>10920</v>
      </c>
      <c r="F37" s="3"/>
      <c r="G37" s="3"/>
      <c r="H37" s="2"/>
      <c r="I37" s="2"/>
      <c r="J37" s="2"/>
    </row>
    <row r="38" spans="1:10" s="37" customFormat="1" x14ac:dyDescent="0.35">
      <c r="A38" s="66"/>
      <c r="B38" s="67"/>
      <c r="C38" s="67"/>
      <c r="D38" s="67"/>
      <c r="E38" s="68"/>
      <c r="F38" s="3"/>
      <c r="G38" s="3"/>
      <c r="H38" s="2"/>
      <c r="I38" s="2"/>
      <c r="J38" s="2"/>
    </row>
    <row r="39" spans="1:10" s="37" customFormat="1" x14ac:dyDescent="0.35">
      <c r="A39" s="105"/>
      <c r="B39" s="105"/>
      <c r="C39" s="69"/>
      <c r="D39" s="105"/>
      <c r="E39" s="105"/>
      <c r="F39" s="3"/>
      <c r="G39" s="3"/>
      <c r="H39" s="2"/>
      <c r="I39" s="2"/>
      <c r="J39" s="2"/>
    </row>
    <row r="40" spans="1:10" s="37" customFormat="1" x14ac:dyDescent="0.35">
      <c r="A40" s="105"/>
      <c r="B40" s="105"/>
      <c r="C40" s="70"/>
      <c r="D40" s="105"/>
      <c r="E40" s="105"/>
      <c r="F40" s="3"/>
      <c r="G40" s="3"/>
      <c r="H40" s="2"/>
      <c r="I40" s="2"/>
      <c r="J40" s="2"/>
    </row>
    <row r="41" spans="1:10" s="37" customFormat="1" x14ac:dyDescent="0.35">
      <c r="A41" s="105"/>
      <c r="B41" s="105"/>
      <c r="C41" s="70"/>
      <c r="D41" s="105"/>
      <c r="E41" s="105"/>
      <c r="F41" s="3"/>
      <c r="G41" s="3"/>
      <c r="H41" s="2"/>
      <c r="I41" s="2"/>
      <c r="J41" s="2"/>
    </row>
    <row r="42" spans="1:10" s="37" customFormat="1" x14ac:dyDescent="0.35">
      <c r="A42" s="105"/>
      <c r="B42" s="105"/>
      <c r="C42" s="70"/>
      <c r="D42" s="105"/>
      <c r="E42" s="105"/>
      <c r="F42" s="3"/>
      <c r="G42" s="3"/>
      <c r="H42" s="2"/>
      <c r="I42" s="2"/>
      <c r="J42" s="2"/>
    </row>
    <row r="43" spans="1:10" s="37" customFormat="1" x14ac:dyDescent="0.35">
      <c r="A43" s="89" t="s">
        <v>37</v>
      </c>
      <c r="B43" s="89"/>
      <c r="C43" s="70"/>
      <c r="D43" s="89" t="s">
        <v>38</v>
      </c>
      <c r="E43" s="89"/>
      <c r="F43" s="3"/>
      <c r="G43" s="3"/>
      <c r="H43" s="2"/>
      <c r="I43" s="2"/>
      <c r="J43" s="2"/>
    </row>
    <row r="44" spans="1:10" s="37" customFormat="1" x14ac:dyDescent="0.35">
      <c r="A44" s="102" t="str">
        <f>B4</f>
        <v>Pranav Patel</v>
      </c>
      <c r="B44" s="102"/>
      <c r="C44" s="71"/>
      <c r="D44" s="103" t="str">
        <f>A1</f>
        <v>Enter Your Department Name…</v>
      </c>
      <c r="E44" s="104"/>
      <c r="F44" s="3"/>
      <c r="G44" s="3"/>
      <c r="H44" s="2"/>
      <c r="I44" s="2"/>
      <c r="J44" s="2"/>
    </row>
    <row r="45" spans="1:10" s="39" customFormat="1" x14ac:dyDescent="0.35">
      <c r="A45" s="87" t="s">
        <v>45</v>
      </c>
      <c r="B45" s="87"/>
      <c r="C45" s="87"/>
      <c r="D45" s="87"/>
      <c r="E45" s="87"/>
      <c r="F45" s="13"/>
      <c r="G45" s="13"/>
      <c r="H45" s="14"/>
      <c r="I45" s="14"/>
      <c r="J45" s="14"/>
    </row>
    <row r="46" spans="1:10" s="37" customFormat="1" x14ac:dyDescent="0.35">
      <c r="A46" s="87" t="s">
        <v>44</v>
      </c>
      <c r="B46" s="87"/>
      <c r="C46" s="87"/>
      <c r="D46" s="87"/>
      <c r="E46" s="87"/>
      <c r="F46" s="3"/>
      <c r="G46" s="3"/>
      <c r="H46" s="2"/>
      <c r="I46" s="2"/>
      <c r="J46" s="2"/>
    </row>
    <row r="47" spans="1:10" s="37" customFormat="1" x14ac:dyDescent="0.35">
      <c r="A47" s="97" t="s">
        <v>81</v>
      </c>
      <c r="B47" s="96"/>
      <c r="C47" s="36">
        <v>6388243575</v>
      </c>
      <c r="D47" s="96" t="s">
        <v>36</v>
      </c>
      <c r="E47" s="96"/>
      <c r="F47" s="3"/>
      <c r="G47" s="3"/>
      <c r="H47" s="2"/>
      <c r="I47" s="2"/>
      <c r="J47" s="2"/>
    </row>
  </sheetData>
  <sheetProtection algorithmName="SHA-512" hashValue="ScKrgnjdZ8oesR0+fjt+7HtgkjqZOJf+BuX3yj1LfKz0gn1dZq2R/KJMgcbHN7TbsjVWviz/qT5FtmXIDxEj1w==" saltValue="uzRCmF41nKGfssMGYmg7dw==" spinCount="100000" sheet="1" objects="1" scenarios="1"/>
  <mergeCells count="37">
    <mergeCell ref="D47:E47"/>
    <mergeCell ref="A45:E45"/>
    <mergeCell ref="A47:B47"/>
    <mergeCell ref="A18:E18"/>
    <mergeCell ref="A37:C37"/>
    <mergeCell ref="D43:E43"/>
    <mergeCell ref="B29:C29"/>
    <mergeCell ref="B30:C30"/>
    <mergeCell ref="B31:C31"/>
    <mergeCell ref="A33:B34"/>
    <mergeCell ref="C33:C34"/>
    <mergeCell ref="A44:B44"/>
    <mergeCell ref="D44:E44"/>
    <mergeCell ref="D39:E42"/>
    <mergeCell ref="A39:B42"/>
    <mergeCell ref="I28:I29"/>
    <mergeCell ref="I30:I31"/>
    <mergeCell ref="A1:E1"/>
    <mergeCell ref="A27:C27"/>
    <mergeCell ref="A46:E46"/>
    <mergeCell ref="A9:B9"/>
    <mergeCell ref="A43:B43"/>
    <mergeCell ref="A12:A15"/>
    <mergeCell ref="A19:E19"/>
    <mergeCell ref="H28:H29"/>
    <mergeCell ref="G28:G29"/>
    <mergeCell ref="B28:C28"/>
    <mergeCell ref="A2:D2"/>
    <mergeCell ref="B4:C4"/>
    <mergeCell ref="B5:C5"/>
    <mergeCell ref="B7:C7"/>
    <mergeCell ref="B6:C6"/>
    <mergeCell ref="A38:E38"/>
    <mergeCell ref="C39:C44"/>
    <mergeCell ref="A3:C3"/>
    <mergeCell ref="A8:E8"/>
    <mergeCell ref="A10:B10"/>
  </mergeCells>
  <hyperlinks>
    <hyperlink ref="D47" r:id="rId1" xr:uid="{00000000-0004-0000-0000-000000000000}"/>
    <hyperlink ref="A47" r:id="rId2" xr:uid="{00000000-0004-0000-0000-000001000000}"/>
  </hyperlinks>
  <pageMargins left="0.7" right="0.7" top="0.75" bottom="0.75" header="0.3" footer="0.3"/>
  <pageSetup orientation="portrait" r:id="rId3"/>
  <legacy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6" tint="-0.249977111117893"/>
  </sheetPr>
  <dimension ref="A1:H53"/>
  <sheetViews>
    <sheetView zoomScale="115" zoomScaleNormal="115" workbookViewId="0">
      <selection activeCell="D13" sqref="D13"/>
    </sheetView>
  </sheetViews>
  <sheetFormatPr defaultColWidth="9.1796875" defaultRowHeight="14.5" x14ac:dyDescent="0.35"/>
  <cols>
    <col min="1" max="1" width="15" style="12" bestFit="1" customWidth="1"/>
    <col min="2" max="2" width="18" style="12" bestFit="1" customWidth="1"/>
    <col min="3" max="3" width="18.81640625" style="12" customWidth="1"/>
    <col min="4" max="4" width="19.453125" style="12" customWidth="1"/>
    <col min="5" max="5" width="17.81640625" style="12" customWidth="1"/>
    <col min="6" max="6" width="14.54296875" style="48" hidden="1" customWidth="1"/>
    <col min="7" max="7" width="15.7265625" style="47" hidden="1" customWidth="1"/>
    <col min="8" max="8" width="14.26953125" style="47" hidden="1" customWidth="1"/>
    <col min="9" max="16384" width="9.1796875" style="47"/>
  </cols>
  <sheetData>
    <row r="1" spans="1:6" x14ac:dyDescent="0.35">
      <c r="A1" s="81" t="s">
        <v>75</v>
      </c>
      <c r="B1" s="82"/>
      <c r="C1" s="82"/>
      <c r="D1" s="82"/>
      <c r="E1" s="83"/>
      <c r="F1" s="47"/>
    </row>
    <row r="2" spans="1:6" x14ac:dyDescent="0.35">
      <c r="A2" s="93" t="s">
        <v>42</v>
      </c>
      <c r="B2" s="93"/>
      <c r="C2" s="93"/>
      <c r="D2" s="93"/>
      <c r="E2" s="15" t="s">
        <v>48</v>
      </c>
      <c r="F2" s="47"/>
    </row>
    <row r="3" spans="1:6" x14ac:dyDescent="0.35">
      <c r="A3" s="108"/>
      <c r="B3" s="108"/>
      <c r="C3" s="108"/>
      <c r="D3" s="40" t="s">
        <v>46</v>
      </c>
      <c r="E3" s="43" t="s">
        <v>78</v>
      </c>
      <c r="F3" s="47"/>
    </row>
    <row r="4" spans="1:6" x14ac:dyDescent="0.35">
      <c r="A4" s="16" t="s">
        <v>0</v>
      </c>
      <c r="B4" s="65" t="s">
        <v>76</v>
      </c>
      <c r="C4" s="65"/>
      <c r="D4" s="16" t="s">
        <v>3</v>
      </c>
      <c r="E4" s="63">
        <v>6388243575</v>
      </c>
      <c r="F4" s="47"/>
    </row>
    <row r="5" spans="1:6" x14ac:dyDescent="0.35">
      <c r="A5" s="16" t="s">
        <v>1</v>
      </c>
      <c r="B5" s="65" t="s">
        <v>77</v>
      </c>
      <c r="C5" s="65"/>
      <c r="D5" s="16" t="s">
        <v>4</v>
      </c>
      <c r="E5" s="63" t="s">
        <v>79</v>
      </c>
      <c r="F5" s="47"/>
    </row>
    <row r="6" spans="1:6" x14ac:dyDescent="0.35">
      <c r="A6" s="16" t="s">
        <v>2</v>
      </c>
      <c r="B6" s="64">
        <v>35796</v>
      </c>
      <c r="C6" s="65"/>
      <c r="D6" s="16" t="s">
        <v>5</v>
      </c>
      <c r="E6" s="63" t="s">
        <v>80</v>
      </c>
      <c r="F6" s="47"/>
    </row>
    <row r="7" spans="1:6" x14ac:dyDescent="0.35">
      <c r="A7" s="16" t="s">
        <v>41</v>
      </c>
      <c r="B7" s="94">
        <f ca="1">TODAY()</f>
        <v>45729</v>
      </c>
      <c r="C7" s="95"/>
      <c r="D7" s="17" t="s">
        <v>33</v>
      </c>
      <c r="E7" s="17" t="s">
        <v>34</v>
      </c>
    </row>
    <row r="8" spans="1:6" x14ac:dyDescent="0.35">
      <c r="A8" s="75"/>
      <c r="B8" s="75"/>
      <c r="C8" s="75"/>
      <c r="D8" s="75"/>
      <c r="E8" s="75"/>
    </row>
    <row r="9" spans="1:6" x14ac:dyDescent="0.35">
      <c r="A9" s="88" t="s">
        <v>6</v>
      </c>
      <c r="B9" s="88"/>
      <c r="C9" s="4">
        <v>785500</v>
      </c>
      <c r="D9" s="20">
        <f>C9</f>
        <v>785500</v>
      </c>
      <c r="E9" s="20">
        <f>D9</f>
        <v>785500</v>
      </c>
      <c r="F9" s="48" t="s">
        <v>9</v>
      </c>
    </row>
    <row r="10" spans="1:6" x14ac:dyDescent="0.35">
      <c r="A10" s="76" t="s">
        <v>74</v>
      </c>
      <c r="B10" s="77"/>
      <c r="C10" s="4"/>
      <c r="D10" s="20">
        <f t="shared" ref="D10" si="0">C10</f>
        <v>0</v>
      </c>
      <c r="E10" s="20">
        <f t="shared" ref="E10" si="1">D10</f>
        <v>0</v>
      </c>
    </row>
    <row r="11" spans="1:6" x14ac:dyDescent="0.35">
      <c r="A11" s="61" t="s">
        <v>50</v>
      </c>
      <c r="B11" s="62"/>
      <c r="C11" s="4"/>
      <c r="D11" s="20">
        <f t="shared" ref="D11:E24" si="2">C11</f>
        <v>0</v>
      </c>
      <c r="E11" s="20">
        <f t="shared" si="2"/>
        <v>0</v>
      </c>
    </row>
    <row r="12" spans="1:6" x14ac:dyDescent="0.35">
      <c r="A12" s="44" t="s">
        <v>52</v>
      </c>
      <c r="B12" s="18" t="s">
        <v>52</v>
      </c>
      <c r="C12" s="4">
        <v>0</v>
      </c>
      <c r="D12" s="20">
        <f t="shared" si="2"/>
        <v>0</v>
      </c>
      <c r="E12" s="20">
        <f t="shared" si="2"/>
        <v>0</v>
      </c>
      <c r="F12" s="47"/>
    </row>
    <row r="13" spans="1:6" x14ac:dyDescent="0.35">
      <c r="A13" s="44" t="s">
        <v>59</v>
      </c>
      <c r="B13" s="18" t="s">
        <v>54</v>
      </c>
      <c r="C13" s="4">
        <v>0</v>
      </c>
      <c r="D13" s="20">
        <f t="shared" ref="D13" si="3">C13</f>
        <v>0</v>
      </c>
      <c r="E13" s="20">
        <f t="shared" ref="E13" si="4">D13</f>
        <v>0</v>
      </c>
      <c r="F13" s="47"/>
    </row>
    <row r="14" spans="1:6" x14ac:dyDescent="0.35">
      <c r="A14" s="44" t="s">
        <v>49</v>
      </c>
      <c r="B14" s="18" t="s">
        <v>51</v>
      </c>
      <c r="C14" s="4">
        <v>0</v>
      </c>
      <c r="D14" s="20">
        <f t="shared" ref="D14:D21" si="5">IF(C14&gt;F14,F14,C14)</f>
        <v>0</v>
      </c>
      <c r="E14" s="20">
        <f t="shared" ref="E14" si="6">D14</f>
        <v>0</v>
      </c>
      <c r="F14" s="49">
        <v>200000</v>
      </c>
    </row>
    <row r="15" spans="1:6" x14ac:dyDescent="0.35">
      <c r="A15" s="45" t="s">
        <v>53</v>
      </c>
      <c r="B15" s="18" t="s">
        <v>55</v>
      </c>
      <c r="C15" s="4">
        <v>0</v>
      </c>
      <c r="D15" s="20">
        <f t="shared" si="5"/>
        <v>0</v>
      </c>
      <c r="E15" s="20">
        <f t="shared" si="2"/>
        <v>0</v>
      </c>
      <c r="F15" s="49">
        <v>150000</v>
      </c>
    </row>
    <row r="16" spans="1:6" x14ac:dyDescent="0.35">
      <c r="A16" s="44" t="s">
        <v>60</v>
      </c>
      <c r="B16" s="18" t="s">
        <v>56</v>
      </c>
      <c r="C16" s="4"/>
      <c r="D16" s="20">
        <f t="shared" si="5"/>
        <v>0</v>
      </c>
      <c r="E16" s="20">
        <f t="shared" ref="E16" si="7">D16</f>
        <v>0</v>
      </c>
      <c r="F16" s="49">
        <v>50000</v>
      </c>
    </row>
    <row r="17" spans="1:8" x14ac:dyDescent="0.35">
      <c r="A17" s="44" t="s">
        <v>61</v>
      </c>
      <c r="B17" s="18" t="s">
        <v>57</v>
      </c>
      <c r="C17" s="4">
        <v>0</v>
      </c>
      <c r="D17" s="20">
        <f t="shared" si="5"/>
        <v>0</v>
      </c>
      <c r="E17" s="20">
        <f t="shared" ref="E17:E18" si="8">D17</f>
        <v>0</v>
      </c>
      <c r="F17" s="49">
        <f>ROUND(H17*14/100,0)</f>
        <v>109970</v>
      </c>
      <c r="G17" s="52" t="s">
        <v>68</v>
      </c>
      <c r="H17" s="53">
        <f>C9-C12-C13</f>
        <v>785500</v>
      </c>
    </row>
    <row r="18" spans="1:8" x14ac:dyDescent="0.35">
      <c r="A18" s="44" t="s">
        <v>62</v>
      </c>
      <c r="B18" s="18" t="s">
        <v>63</v>
      </c>
      <c r="C18" s="4">
        <v>0</v>
      </c>
      <c r="D18" s="20">
        <f t="shared" si="5"/>
        <v>0</v>
      </c>
      <c r="E18" s="20">
        <f t="shared" si="8"/>
        <v>0</v>
      </c>
      <c r="F18" s="49">
        <v>25000</v>
      </c>
    </row>
    <row r="19" spans="1:8" x14ac:dyDescent="0.35">
      <c r="A19" s="44" t="s">
        <v>62</v>
      </c>
      <c r="B19" s="18" t="s">
        <v>64</v>
      </c>
      <c r="C19" s="4">
        <v>0</v>
      </c>
      <c r="D19" s="20">
        <f t="shared" si="5"/>
        <v>0</v>
      </c>
      <c r="E19" s="20">
        <f t="shared" ref="E19" si="9">D19</f>
        <v>0</v>
      </c>
      <c r="F19" s="49">
        <v>25000</v>
      </c>
    </row>
    <row r="20" spans="1:8" x14ac:dyDescent="0.35">
      <c r="A20" s="44" t="s">
        <v>65</v>
      </c>
      <c r="B20" s="18" t="s">
        <v>58</v>
      </c>
      <c r="C20" s="4">
        <v>0</v>
      </c>
      <c r="D20" s="20">
        <f t="shared" si="5"/>
        <v>0</v>
      </c>
      <c r="E20" s="20">
        <f t="shared" ref="E20" si="10">D20</f>
        <v>0</v>
      </c>
      <c r="F20" s="49">
        <v>100000</v>
      </c>
    </row>
    <row r="21" spans="1:8" x14ac:dyDescent="0.35">
      <c r="A21" s="44" t="s">
        <v>66</v>
      </c>
      <c r="B21" s="46" t="s">
        <v>69</v>
      </c>
      <c r="C21" s="4">
        <v>0</v>
      </c>
      <c r="D21" s="20">
        <f t="shared" si="5"/>
        <v>0</v>
      </c>
      <c r="E21" s="20">
        <f t="shared" ref="E21:E22" si="11">D21</f>
        <v>0</v>
      </c>
      <c r="F21" s="49">
        <v>125000</v>
      </c>
    </row>
    <row r="22" spans="1:8" x14ac:dyDescent="0.35">
      <c r="A22" s="18" t="s">
        <v>67</v>
      </c>
      <c r="B22" s="18"/>
      <c r="C22" s="4">
        <v>0</v>
      </c>
      <c r="D22" s="20">
        <f t="shared" ref="D22" si="12">C22</f>
        <v>0</v>
      </c>
      <c r="E22" s="20">
        <f t="shared" si="11"/>
        <v>0</v>
      </c>
    </row>
    <row r="23" spans="1:8" x14ac:dyDescent="0.35">
      <c r="A23" s="18" t="s">
        <v>67</v>
      </c>
      <c r="B23" s="18"/>
      <c r="C23" s="4">
        <v>0</v>
      </c>
      <c r="D23" s="20">
        <f t="shared" si="2"/>
        <v>0</v>
      </c>
      <c r="E23" s="20">
        <f t="shared" si="2"/>
        <v>0</v>
      </c>
    </row>
    <row r="24" spans="1:8" x14ac:dyDescent="0.35">
      <c r="A24" s="47"/>
      <c r="B24" s="16" t="s">
        <v>47</v>
      </c>
      <c r="C24" s="20">
        <v>50000</v>
      </c>
      <c r="D24" s="20">
        <f t="shared" si="2"/>
        <v>50000</v>
      </c>
      <c r="E24" s="20">
        <f t="shared" si="2"/>
        <v>50000</v>
      </c>
    </row>
    <row r="25" spans="1:8" x14ac:dyDescent="0.35">
      <c r="A25" s="19"/>
      <c r="B25" s="19"/>
      <c r="C25" s="16" t="s">
        <v>26</v>
      </c>
      <c r="D25" s="20">
        <f>(D9+D10+D11)-SUM(D12:D24)</f>
        <v>735500</v>
      </c>
      <c r="E25" s="21">
        <f>IF(AND(MOD(D25,10)&gt;=1, MOD(D25,10)&lt;=4), ROUNDDOWN(D25, -1),   IF(AND(MOD(D25,10)&gt;=5, MOD(D25,10)&lt;=9), ROUND(D25, -1), D25))</f>
        <v>735500</v>
      </c>
    </row>
    <row r="26" spans="1:8" x14ac:dyDescent="0.35">
      <c r="A26" s="84"/>
      <c r="B26" s="85"/>
      <c r="C26" s="85"/>
      <c r="D26" s="85"/>
      <c r="E26" s="86"/>
    </row>
    <row r="27" spans="1:8" hidden="1" x14ac:dyDescent="0.35">
      <c r="A27" s="91" t="s">
        <v>17</v>
      </c>
      <c r="B27" s="91"/>
      <c r="C27" s="91"/>
      <c r="D27" s="91"/>
      <c r="E27" s="91"/>
    </row>
    <row r="28" spans="1:8" s="54" customFormat="1" hidden="1" x14ac:dyDescent="0.35">
      <c r="A28" s="23" t="s">
        <v>14</v>
      </c>
      <c r="B28" s="23" t="s">
        <v>15</v>
      </c>
      <c r="C28" s="23" t="s">
        <v>13</v>
      </c>
      <c r="D28" s="23" t="s">
        <v>16</v>
      </c>
      <c r="E28" s="23" t="s">
        <v>35</v>
      </c>
      <c r="F28" s="50"/>
    </row>
    <row r="29" spans="1:8" hidden="1" x14ac:dyDescent="0.35">
      <c r="A29" s="20">
        <v>0</v>
      </c>
      <c r="B29" s="20">
        <v>250000</v>
      </c>
      <c r="C29" s="20">
        <f>MIN(E25, B29) - A29</f>
        <v>250000</v>
      </c>
      <c r="D29" s="20">
        <v>0</v>
      </c>
      <c r="E29" s="20">
        <f>ROUND(C29*D29/100,0)</f>
        <v>0</v>
      </c>
    </row>
    <row r="30" spans="1:8" hidden="1" x14ac:dyDescent="0.35">
      <c r="A30" s="20">
        <v>250001</v>
      </c>
      <c r="B30" s="20">
        <v>500000</v>
      </c>
      <c r="C30" s="20">
        <f>IF(E25 &gt; A30, MIN(E25, B30) - A30, 0)</f>
        <v>249999</v>
      </c>
      <c r="D30" s="20">
        <v>5</v>
      </c>
      <c r="E30" s="20">
        <f t="shared" ref="E30:E32" si="13">ROUND(C30*D30/100,0)</f>
        <v>12500</v>
      </c>
    </row>
    <row r="31" spans="1:8" hidden="1" x14ac:dyDescent="0.35">
      <c r="A31" s="20">
        <v>500001</v>
      </c>
      <c r="B31" s="20">
        <v>1000000</v>
      </c>
      <c r="C31" s="20">
        <f>IF(E25 &gt; A31, MIN(E25, B31) - A31, 0)</f>
        <v>235499</v>
      </c>
      <c r="D31" s="20">
        <v>20</v>
      </c>
      <c r="E31" s="20">
        <f t="shared" si="13"/>
        <v>47100</v>
      </c>
    </row>
    <row r="32" spans="1:8" hidden="1" x14ac:dyDescent="0.35">
      <c r="A32" s="20">
        <v>1000001</v>
      </c>
      <c r="B32" s="20">
        <v>0</v>
      </c>
      <c r="C32" s="20">
        <f>IF(E25 &gt; A32, E25 - A32, 0)</f>
        <v>0</v>
      </c>
      <c r="D32" s="20">
        <v>30</v>
      </c>
      <c r="E32" s="20">
        <f t="shared" si="13"/>
        <v>0</v>
      </c>
    </row>
    <row r="33" spans="1:5" x14ac:dyDescent="0.35">
      <c r="A33" s="84"/>
      <c r="B33" s="85"/>
      <c r="C33" s="86"/>
      <c r="D33" s="22" t="s">
        <v>32</v>
      </c>
      <c r="E33" s="24">
        <f>ROUNDUP(SUM(E29:E32),0)</f>
        <v>59600</v>
      </c>
    </row>
    <row r="34" spans="1:5" x14ac:dyDescent="0.35">
      <c r="A34" s="25" t="s">
        <v>39</v>
      </c>
      <c r="B34" s="66"/>
      <c r="C34" s="68"/>
      <c r="D34" s="42"/>
      <c r="E34" s="42"/>
    </row>
    <row r="35" spans="1:5" x14ac:dyDescent="0.35">
      <c r="A35" s="35">
        <v>1</v>
      </c>
      <c r="B35" s="98"/>
      <c r="C35" s="98"/>
      <c r="D35" s="27" t="s">
        <v>18</v>
      </c>
      <c r="E35" s="28">
        <f>ROUNDUP(E33,0)</f>
        <v>59600</v>
      </c>
    </row>
    <row r="36" spans="1:5" x14ac:dyDescent="0.35">
      <c r="A36" s="35">
        <v>2</v>
      </c>
      <c r="B36" s="98"/>
      <c r="C36" s="98"/>
      <c r="D36" s="27" t="s">
        <v>22</v>
      </c>
      <c r="E36" s="28">
        <f>IF(E25&lt;=500000,E33,0)</f>
        <v>0</v>
      </c>
    </row>
    <row r="37" spans="1:5" x14ac:dyDescent="0.35">
      <c r="A37" s="35">
        <v>3</v>
      </c>
      <c r="B37" s="98"/>
      <c r="C37" s="98"/>
      <c r="D37" s="27" t="s">
        <v>25</v>
      </c>
      <c r="E37" s="28">
        <f>E35-E36</f>
        <v>59600</v>
      </c>
    </row>
    <row r="38" spans="1:5" x14ac:dyDescent="0.35">
      <c r="A38" s="29"/>
      <c r="B38" s="30"/>
      <c r="C38" s="31"/>
      <c r="D38" s="27" t="s">
        <v>19</v>
      </c>
      <c r="E38" s="28">
        <f>ROUNDUP(E37*4/100,0)</f>
        <v>2384</v>
      </c>
    </row>
    <row r="39" spans="1:5" x14ac:dyDescent="0.35">
      <c r="A39" s="99" t="s">
        <v>40</v>
      </c>
      <c r="B39" s="99"/>
      <c r="C39" s="100">
        <f>E43</f>
        <v>61984</v>
      </c>
      <c r="D39" s="16" t="s">
        <v>24</v>
      </c>
      <c r="E39" s="28">
        <f>E37+E38</f>
        <v>61984</v>
      </c>
    </row>
    <row r="40" spans="1:5" x14ac:dyDescent="0.35">
      <c r="A40" s="99"/>
      <c r="B40" s="99"/>
      <c r="C40" s="101"/>
      <c r="D40" s="16" t="s">
        <v>20</v>
      </c>
      <c r="E40" s="11">
        <v>0</v>
      </c>
    </row>
    <row r="41" spans="1:5" x14ac:dyDescent="0.35">
      <c r="A41" s="29"/>
      <c r="B41" s="30"/>
      <c r="C41" s="31"/>
      <c r="D41" s="27" t="s">
        <v>21</v>
      </c>
      <c r="E41" s="28">
        <f>E39-E40</f>
        <v>61984</v>
      </c>
    </row>
    <row r="42" spans="1:5" x14ac:dyDescent="0.35">
      <c r="A42" s="32"/>
      <c r="B42" s="33"/>
      <c r="C42" s="34"/>
      <c r="D42" s="16" t="s">
        <v>31</v>
      </c>
      <c r="E42" s="11">
        <v>0</v>
      </c>
    </row>
    <row r="43" spans="1:5" x14ac:dyDescent="0.35">
      <c r="A43" s="66"/>
      <c r="B43" s="67"/>
      <c r="C43" s="68"/>
      <c r="D43" s="16" t="s">
        <v>23</v>
      </c>
      <c r="E43" s="28">
        <f>E41-E42</f>
        <v>61984</v>
      </c>
    </row>
    <row r="44" spans="1:5" x14ac:dyDescent="0.35">
      <c r="A44" s="105"/>
      <c r="B44" s="105"/>
      <c r="C44" s="69"/>
      <c r="D44" s="105"/>
      <c r="E44" s="105"/>
    </row>
    <row r="45" spans="1:5" x14ac:dyDescent="0.35">
      <c r="A45" s="105"/>
      <c r="B45" s="105"/>
      <c r="C45" s="70"/>
      <c r="D45" s="105"/>
      <c r="E45" s="105"/>
    </row>
    <row r="46" spans="1:5" x14ac:dyDescent="0.35">
      <c r="A46" s="105"/>
      <c r="B46" s="105"/>
      <c r="C46" s="70"/>
      <c r="D46" s="105"/>
      <c r="E46" s="105"/>
    </row>
    <row r="47" spans="1:5" x14ac:dyDescent="0.35">
      <c r="A47" s="105"/>
      <c r="B47" s="105"/>
      <c r="C47" s="70"/>
      <c r="D47" s="105"/>
      <c r="E47" s="105"/>
    </row>
    <row r="48" spans="1:5" x14ac:dyDescent="0.35">
      <c r="A48" s="106" t="s">
        <v>37</v>
      </c>
      <c r="B48" s="106"/>
      <c r="C48" s="70"/>
      <c r="D48" s="106" t="s">
        <v>38</v>
      </c>
      <c r="E48" s="106"/>
    </row>
    <row r="49" spans="1:6" x14ac:dyDescent="0.35">
      <c r="A49" s="107" t="str">
        <f>B4</f>
        <v>Pranav Patel</v>
      </c>
      <c r="B49" s="107"/>
      <c r="C49" s="71"/>
      <c r="D49" s="107" t="str">
        <f>A1</f>
        <v>Enter Your Department Name…</v>
      </c>
      <c r="E49" s="107"/>
    </row>
    <row r="50" spans="1:6" x14ac:dyDescent="0.35">
      <c r="A50" s="75"/>
      <c r="B50" s="75"/>
      <c r="C50" s="75"/>
      <c r="D50" s="75"/>
      <c r="E50" s="75"/>
    </row>
    <row r="51" spans="1:6" s="55" customFormat="1" x14ac:dyDescent="0.35">
      <c r="A51" s="87" t="s">
        <v>45</v>
      </c>
      <c r="B51" s="87"/>
      <c r="C51" s="87"/>
      <c r="D51" s="87"/>
      <c r="E51" s="87"/>
      <c r="F51" s="51"/>
    </row>
    <row r="52" spans="1:6" x14ac:dyDescent="0.35">
      <c r="A52" s="87" t="s">
        <v>44</v>
      </c>
      <c r="B52" s="87"/>
      <c r="C52" s="87"/>
      <c r="D52" s="87"/>
      <c r="E52" s="87"/>
    </row>
    <row r="53" spans="1:6" x14ac:dyDescent="0.35">
      <c r="A53" s="97" t="s">
        <v>81</v>
      </c>
      <c r="B53" s="96"/>
      <c r="C53" s="36">
        <v>6388243575</v>
      </c>
      <c r="D53" s="96" t="s">
        <v>36</v>
      </c>
      <c r="E53" s="96"/>
    </row>
  </sheetData>
  <sheetProtection algorithmName="SHA-512" hashValue="al4yyaoamYdU8aOk0kQTzpeCjerY/rlj2TQ+w9NNjovvn89mtW63+15Qmty4DgQjicI9k0YRXg/Dknag0BAkBQ==" saltValue="rQo/U4kXLmJjtYoSqAHqiw==" spinCount="100000" sheet="1" objects="1" scenarios="1"/>
  <mergeCells count="32">
    <mergeCell ref="A1:E1"/>
    <mergeCell ref="A2:D2"/>
    <mergeCell ref="A3:C3"/>
    <mergeCell ref="B4:C4"/>
    <mergeCell ref="B5:C5"/>
    <mergeCell ref="A27:E27"/>
    <mergeCell ref="A33:C33"/>
    <mergeCell ref="B34:C34"/>
    <mergeCell ref="B35:C35"/>
    <mergeCell ref="B6:C6"/>
    <mergeCell ref="B7:C7"/>
    <mergeCell ref="A8:E8"/>
    <mergeCell ref="A9:B9"/>
    <mergeCell ref="A26:E26"/>
    <mergeCell ref="A10:B10"/>
    <mergeCell ref="B36:C36"/>
    <mergeCell ref="B37:C37"/>
    <mergeCell ref="A39:B40"/>
    <mergeCell ref="C39:C40"/>
    <mergeCell ref="A43:C43"/>
    <mergeCell ref="A44:B47"/>
    <mergeCell ref="C44:C49"/>
    <mergeCell ref="D44:E47"/>
    <mergeCell ref="A48:B48"/>
    <mergeCell ref="D48:E48"/>
    <mergeCell ref="A49:B49"/>
    <mergeCell ref="D49:E49"/>
    <mergeCell ref="A50:E50"/>
    <mergeCell ref="A51:E51"/>
    <mergeCell ref="A52:E52"/>
    <mergeCell ref="A53:B53"/>
    <mergeCell ref="D53:E53"/>
  </mergeCells>
  <hyperlinks>
    <hyperlink ref="D53" r:id="rId1" xr:uid="{00000000-0004-0000-0100-000000000000}"/>
    <hyperlink ref="A53" r:id="rId2" xr:uid="{00000000-0004-0000-0100-000001000000}"/>
  </hyperlinks>
  <pageMargins left="0.7" right="0.7" top="0.75" bottom="0.75" header="0.3" footer="0.3"/>
  <pageSetup orientation="portrait" r:id="rId3"/>
  <legacy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IT New Tax Regime AY2025-26</vt:lpstr>
      <vt:lpstr>IT Old Tax Regime AY2025-26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STO</dc:creator>
  <cp:lastModifiedBy>Pranav Patel</cp:lastModifiedBy>
  <cp:lastPrinted>2025-03-04T09:14:52Z</cp:lastPrinted>
  <dcterms:created xsi:type="dcterms:W3CDTF">2025-01-07T09:02:11Z</dcterms:created>
  <dcterms:modified xsi:type="dcterms:W3CDTF">2025-03-13T02:57:49Z</dcterms:modified>
</cp:coreProperties>
</file>